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te\Desktop\"/>
    </mc:Choice>
  </mc:AlternateContent>
  <xr:revisionPtr revIDLastSave="0" documentId="13_ncr:1_{F3ED6E6E-48E2-4EFC-B704-5B3B49D6604F}" xr6:coauthVersionLast="47" xr6:coauthVersionMax="47" xr10:uidLastSave="{00000000-0000-0000-0000-000000000000}"/>
  <bookViews>
    <workbookView xWindow="-98" yWindow="-98" windowWidth="22695" windowHeight="14595" xr2:uid="{96B6BCF6-201D-46D8-B695-81C97269B4E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1" l="1"/>
  <c r="M38" i="1"/>
  <c r="L38" i="1"/>
  <c r="D37" i="1"/>
  <c r="O35" i="1"/>
  <c r="O34" i="1"/>
  <c r="O33" i="1"/>
  <c r="N33" i="1"/>
  <c r="N35" i="1" s="1"/>
  <c r="N30" i="1" s="1"/>
  <c r="M33" i="1"/>
  <c r="M35" i="1" s="1"/>
  <c r="M30" i="1" s="1"/>
  <c r="D33" i="1"/>
  <c r="P32" i="1"/>
  <c r="O31" i="1"/>
  <c r="O38" i="1" s="1"/>
  <c r="N31" i="1"/>
  <c r="N38" i="1" s="1"/>
  <c r="L30" i="1"/>
  <c r="O27" i="1"/>
  <c r="N27" i="1"/>
  <c r="P27" i="1" s="1"/>
  <c r="Q23" i="1"/>
  <c r="K21" i="1"/>
  <c r="M21" i="1" s="1"/>
  <c r="D18" i="1"/>
  <c r="O30" i="1" l="1"/>
  <c r="P30" i="1"/>
  <c r="L29" i="1"/>
  <c r="P38" i="1"/>
  <c r="D43" i="1" s="1"/>
  <c r="N21" i="1"/>
  <c r="P33" i="1"/>
  <c r="P31" i="1"/>
  <c r="D32" i="1" s="1"/>
  <c r="D36" i="1" l="1"/>
  <c r="D38" i="1" s="1"/>
  <c r="D39" i="1" s="1"/>
  <c r="C39" i="1" s="1"/>
  <c r="D34" i="1"/>
  <c r="D35" i="1" s="1"/>
  <c r="O29" i="1"/>
  <c r="O37" i="1" s="1"/>
  <c r="N29" i="1"/>
  <c r="N37" i="1" s="1"/>
  <c r="M29" i="1"/>
  <c r="M37" i="1" s="1"/>
  <c r="L37" i="1"/>
  <c r="P37" i="1" l="1"/>
  <c r="D42" i="1" s="1"/>
  <c r="P29" i="1"/>
  <c r="D46" i="1" l="1"/>
  <c r="D44" i="1"/>
  <c r="D45" i="1" s="1"/>
  <c r="D48" i="1" l="1"/>
  <c r="D49" i="1" s="1"/>
  <c r="C49" i="1" s="1"/>
  <c r="D51" i="1"/>
  <c r="D52" i="1" s="1"/>
</calcChain>
</file>

<file path=xl/sharedStrings.xml><?xml version="1.0" encoding="utf-8"?>
<sst xmlns="http://schemas.openxmlformats.org/spreadsheetml/2006/main" count="66" uniqueCount="60">
  <si>
    <t xml:space="preserve"> Dispositif d’Indemnisation de Perte d’Activité « DIPA »</t>
  </si>
  <si>
    <t>Chirurgiens-dentistes</t>
  </si>
  <si>
    <t>Paramètres</t>
  </si>
  <si>
    <t>Remplir avec les  données de la CPAM</t>
  </si>
  <si>
    <t>Année 2019</t>
  </si>
  <si>
    <t xml:space="preserve">Honoraires hors entente directe  (hors rémunérations) </t>
  </si>
  <si>
    <t>Honoraires tirés de l’entente directe</t>
  </si>
  <si>
    <t>Année 2020</t>
  </si>
  <si>
    <t>Honoraires hors entente directe  (hors rémunérations) pendant la période du 16 mars au 30 juin</t>
  </si>
  <si>
    <t>Honoraires tirés de l’entente directe pendant la période du 16 mars au 30 juin</t>
  </si>
  <si>
    <t>Remplir avec les données de votre logiciel de gestion</t>
  </si>
  <si>
    <t xml:space="preserve"> du 16 mars au 30 mars</t>
  </si>
  <si>
    <t xml:space="preserve"> du 1 avril au 30 avril</t>
  </si>
  <si>
    <t xml:space="preserve"> du 1 mai au 31 mai</t>
  </si>
  <si>
    <t xml:space="preserve"> du 1 juin au 30 juin</t>
  </si>
  <si>
    <t>Total</t>
  </si>
  <si>
    <t>aides perçues pour la période du 16 mars au 30 juin</t>
  </si>
  <si>
    <t>Prorata Période</t>
  </si>
  <si>
    <t>Honoraires hors entente directe  (hors rémunérations) pendant la période du 16 mars au 30 juin 2019</t>
  </si>
  <si>
    <t>Honoraires tirés de l’entente directe pendant la période du 16 mars au 30 juin 2019</t>
  </si>
  <si>
    <t xml:space="preserve">IJ perçues </t>
  </si>
  <si>
    <t xml:space="preserve">allocation d'activité partielle </t>
  </si>
  <si>
    <t>Plafond ED/mois</t>
  </si>
  <si>
    <t>Plafond ED/ periode</t>
  </si>
  <si>
    <t xml:space="preserve">Fond de solidarité </t>
  </si>
  <si>
    <t xml:space="preserve">Aide régionale </t>
  </si>
  <si>
    <t xml:space="preserve">Acompte DIPA </t>
  </si>
  <si>
    <t>% temps</t>
  </si>
  <si>
    <t>16mars/30mars</t>
  </si>
  <si>
    <t>1 avril / 30 avril</t>
  </si>
  <si>
    <t>1 mai / 31 mai</t>
  </si>
  <si>
    <t>1 juin / 30 juin</t>
  </si>
  <si>
    <t xml:space="preserve">Calcul de l'aide </t>
  </si>
  <si>
    <t>Plafond ED</t>
  </si>
  <si>
    <t>H2019</t>
  </si>
  <si>
    <t>Activité constatée</t>
  </si>
  <si>
    <t>H2020</t>
  </si>
  <si>
    <t>Pourcentage d'activité</t>
  </si>
  <si>
    <t xml:space="preserve">proportion </t>
  </si>
  <si>
    <t>Activité/période</t>
  </si>
  <si>
    <t>Charges fixes</t>
  </si>
  <si>
    <t>Choix  ED pour calcul de l'aide</t>
  </si>
  <si>
    <t>Aide DIPA</t>
  </si>
  <si>
    <t>DIPA  en fonction des données personnelles</t>
  </si>
  <si>
    <t>Taux de charge</t>
  </si>
  <si>
    <t>&gt; 60%</t>
  </si>
  <si>
    <t>de 30 à 60 %</t>
  </si>
  <si>
    <t>&lt; à 30 %</t>
  </si>
  <si>
    <t>Contestation :</t>
  </si>
  <si>
    <t>Différence</t>
  </si>
  <si>
    <t>F.S.D.L.</t>
  </si>
  <si>
    <t>20, rue de Marne</t>
  </si>
  <si>
    <t>94140 Alfortville</t>
  </si>
  <si>
    <t>https://www.fsdl.fr/</t>
  </si>
  <si>
    <t>secretaire@fsdl.fr</t>
  </si>
  <si>
    <t>Détail des honoraires en entente directe (ED) en 2020</t>
  </si>
  <si>
    <t>Total aides</t>
  </si>
  <si>
    <t>Totale aides</t>
  </si>
  <si>
    <t>DIPA  en fonction des données de la CNAMTS</t>
  </si>
  <si>
    <t>Taux de charge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</si>
</sst>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000"/>
    <numFmt numFmtId="166" formatCode="_-* #,##0.0000\ &quot;€&quot;_-;\-* #,##0.0000\ &quot;€&quot;_-;_-* &quot;-&quot;????\ &quot;€&quot;_-;_-@_-"/>
    <numFmt numFmtId="167" formatCode="0.0%"/>
    <numFmt numFmtId="168" formatCode="0.000"/>
    <numFmt numFmtId="169" formatCode="_-* #,##0\ [$€-40C]_-;\-* #,##0\ [$€-40C]_-;_-* &quot;-&quot;??\ [$€-40C]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40404"/>
      <name val="Abel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0" fillId="0" borderId="0" xfId="0" applyProtection="1">
      <protection hidden="1"/>
    </xf>
    <xf numFmtId="0" fontId="4" fillId="0" borderId="0" xfId="0" applyFont="1"/>
    <xf numFmtId="0" fontId="0" fillId="2" borderId="0" xfId="0" applyFill="1"/>
    <xf numFmtId="0" fontId="5" fillId="0" borderId="0" xfId="0" applyFont="1"/>
    <xf numFmtId="0" fontId="0" fillId="3" borderId="0" xfId="0" applyFill="1" applyAlignment="1">
      <alignment vertical="center"/>
    </xf>
    <xf numFmtId="0" fontId="0" fillId="3" borderId="0" xfId="0" applyFill="1"/>
    <xf numFmtId="0" fontId="5" fillId="2" borderId="0" xfId="0" applyFont="1" applyFill="1"/>
    <xf numFmtId="0" fontId="0" fillId="2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3" borderId="3" xfId="1" applyNumberFormat="1" applyFont="1" applyFill="1" applyBorder="1" applyAlignment="1" applyProtection="1">
      <alignment horizontal="left" indent="2"/>
      <protection locked="0"/>
    </xf>
    <xf numFmtId="0" fontId="0" fillId="0" borderId="5" xfId="0" applyBorder="1" applyAlignment="1">
      <alignment horizontal="center" vertical="center" wrapText="1"/>
    </xf>
    <xf numFmtId="164" fontId="0" fillId="3" borderId="6" xfId="1" applyNumberFormat="1" applyFon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2" borderId="0" xfId="0" applyFill="1" applyAlignment="1">
      <alignment vertical="center"/>
    </xf>
    <xf numFmtId="0" fontId="0" fillId="2" borderId="0" xfId="0" applyFill="1" applyProtection="1">
      <protection hidden="1"/>
    </xf>
    <xf numFmtId="164" fontId="0" fillId="4" borderId="3" xfId="1" applyNumberFormat="1" applyFont="1" applyFill="1" applyBorder="1" applyProtection="1">
      <protection locked="0"/>
    </xf>
    <xf numFmtId="164" fontId="0" fillId="4" borderId="8" xfId="1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4" borderId="11" xfId="1" applyNumberFormat="1" applyFont="1" applyFill="1" applyBorder="1" applyProtection="1">
      <protection locked="0"/>
    </xf>
    <xf numFmtId="0" fontId="0" fillId="0" borderId="5" xfId="0" applyBorder="1" applyAlignment="1">
      <alignment horizontal="right"/>
    </xf>
    <xf numFmtId="164" fontId="0" fillId="2" borderId="6" xfId="1" applyNumberFormat="1" applyFont="1" applyFill="1" applyBorder="1" applyProtection="1"/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4" fontId="0" fillId="0" borderId="0" xfId="0" applyNumberFormat="1"/>
    <xf numFmtId="165" fontId="0" fillId="0" borderId="10" xfId="0" applyNumberFormat="1" applyBorder="1" applyAlignment="1">
      <alignment horizontal="center" vertical="center"/>
    </xf>
    <xf numFmtId="164" fontId="6" fillId="2" borderId="10" xfId="1" applyNumberFormat="1" applyFont="1" applyFill="1" applyBorder="1" applyProtection="1"/>
    <xf numFmtId="164" fontId="0" fillId="0" borderId="10" xfId="0" applyNumberFormat="1" applyBorder="1"/>
    <xf numFmtId="0" fontId="0" fillId="0" borderId="0" xfId="0" applyAlignment="1">
      <alignment horizontal="right"/>
    </xf>
    <xf numFmtId="164" fontId="0" fillId="3" borderId="10" xfId="1" applyNumberFormat="1" applyFont="1" applyFill="1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6" fillId="2" borderId="10" xfId="1" applyNumberFormat="1" applyFont="1" applyFill="1" applyBorder="1"/>
    <xf numFmtId="0" fontId="0" fillId="0" borderId="10" xfId="0" applyBorder="1" applyAlignment="1">
      <alignment horizontal="right"/>
    </xf>
    <xf numFmtId="164" fontId="0" fillId="0" borderId="0" xfId="0" applyNumberFormat="1"/>
    <xf numFmtId="166" fontId="0" fillId="0" borderId="0" xfId="0" applyNumberFormat="1" applyProtection="1"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10" fontId="0" fillId="0" borderId="10" xfId="0" applyNumberFormat="1" applyBorder="1" applyAlignment="1" applyProtection="1">
      <alignment horizontal="center" vertical="center"/>
      <protection hidden="1"/>
    </xf>
    <xf numFmtId="10" fontId="0" fillId="0" borderId="10" xfId="2" applyNumberFormat="1" applyFont="1" applyBorder="1" applyProtection="1">
      <protection hidden="1"/>
    </xf>
    <xf numFmtId="10" fontId="0" fillId="0" borderId="10" xfId="2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10" xfId="0" applyBorder="1" applyProtection="1">
      <protection hidden="1"/>
    </xf>
    <xf numFmtId="164" fontId="0" fillId="2" borderId="10" xfId="0" applyNumberFormat="1" applyFill="1" applyBorder="1" applyProtection="1">
      <protection hidden="1"/>
    </xf>
    <xf numFmtId="164" fontId="0" fillId="0" borderId="10" xfId="0" applyNumberFormat="1" applyBorder="1" applyAlignment="1" applyProtection="1">
      <alignment horizontal="left" vertical="center"/>
      <protection locked="0" hidden="1"/>
    </xf>
    <xf numFmtId="164" fontId="0" fillId="0" borderId="10" xfId="0" applyNumberFormat="1" applyBorder="1" applyProtection="1">
      <protection hidden="1"/>
    </xf>
    <xf numFmtId="164" fontId="0" fillId="0" borderId="0" xfId="0" applyNumberFormat="1" applyAlignment="1" applyProtection="1">
      <alignment horizontal="left" vertical="center"/>
      <protection hidden="1"/>
    </xf>
    <xf numFmtId="0" fontId="0" fillId="0" borderId="16" xfId="0" applyBorder="1"/>
    <xf numFmtId="9" fontId="0" fillId="0" borderId="10" xfId="2" applyFont="1" applyBorder="1" applyAlignment="1" applyProtection="1">
      <alignment horizontal="center" vertical="center"/>
      <protection hidden="1"/>
    </xf>
    <xf numFmtId="9" fontId="0" fillId="0" borderId="10" xfId="0" applyNumberFormat="1" applyBorder="1" applyAlignment="1" applyProtection="1">
      <alignment horizontal="left" vertical="center"/>
      <protection hidden="1"/>
    </xf>
    <xf numFmtId="0" fontId="0" fillId="0" borderId="0" xfId="0" applyAlignment="1">
      <alignment horizontal="right" vertical="center"/>
    </xf>
    <xf numFmtId="167" fontId="0" fillId="0" borderId="0" xfId="2" applyNumberFormat="1" applyFont="1" applyProtection="1"/>
    <xf numFmtId="168" fontId="0" fillId="0" borderId="10" xfId="0" applyNumberFormat="1" applyBorder="1" applyAlignment="1" applyProtection="1">
      <alignment horizontal="center"/>
      <protection hidden="1"/>
    </xf>
    <xf numFmtId="44" fontId="0" fillId="0" borderId="0" xfId="1" applyFont="1" applyBorder="1" applyAlignment="1" applyProtection="1">
      <alignment horizontal="left" vertical="center"/>
      <protection hidden="1"/>
    </xf>
    <xf numFmtId="0" fontId="0" fillId="0" borderId="16" xfId="0" applyBorder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1" applyNumberFormat="1" applyFont="1" applyProtection="1"/>
    <xf numFmtId="0" fontId="0" fillId="2" borderId="0" xfId="0" applyFill="1" applyAlignment="1">
      <alignment horizontal="right"/>
    </xf>
    <xf numFmtId="167" fontId="0" fillId="2" borderId="0" xfId="0" applyNumberFormat="1" applyFill="1"/>
    <xf numFmtId="169" fontId="0" fillId="0" borderId="0" xfId="0" applyNumberFormat="1"/>
    <xf numFmtId="0" fontId="0" fillId="0" borderId="10" xfId="0" applyBorder="1"/>
    <xf numFmtId="0" fontId="0" fillId="4" borderId="15" xfId="0" applyFill="1" applyBorder="1" applyAlignment="1">
      <alignment horizontal="right"/>
    </xf>
    <xf numFmtId="164" fontId="8" fillId="0" borderId="15" xfId="1" applyNumberFormat="1" applyFont="1" applyBorder="1" applyAlignment="1" applyProtection="1">
      <alignment horizontal="right" indent="1"/>
    </xf>
    <xf numFmtId="0" fontId="9" fillId="0" borderId="0" xfId="0" applyFont="1"/>
    <xf numFmtId="164" fontId="2" fillId="0" borderId="0" xfId="0" applyNumberFormat="1" applyFont="1"/>
    <xf numFmtId="0" fontId="0" fillId="0" borderId="10" xfId="0" applyBorder="1" applyAlignment="1" applyProtection="1">
      <alignment horizontal="right"/>
      <protection hidden="1"/>
    </xf>
    <xf numFmtId="0" fontId="0" fillId="2" borderId="10" xfId="0" applyFill="1" applyBorder="1" applyAlignment="1" applyProtection="1">
      <alignment horizontal="right"/>
      <protection hidden="1"/>
    </xf>
    <xf numFmtId="167" fontId="0" fillId="2" borderId="10" xfId="0" applyNumberFormat="1" applyFill="1" applyBorder="1" applyProtection="1">
      <protection hidden="1"/>
    </xf>
    <xf numFmtId="164" fontId="10" fillId="0" borderId="15" xfId="1" applyNumberFormat="1" applyFont="1" applyBorder="1" applyProtection="1"/>
    <xf numFmtId="0" fontId="2" fillId="0" borderId="18" xfId="0" applyFont="1" applyBorder="1" applyAlignment="1">
      <alignment horizontal="right"/>
    </xf>
    <xf numFmtId="164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/>
    <xf numFmtId="9" fontId="2" fillId="0" borderId="21" xfId="2" applyFont="1" applyBorder="1" applyAlignment="1" applyProtection="1">
      <alignment horizontal="right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0" fillId="0" borderId="12" xfId="0" applyBorder="1" applyAlignment="1">
      <alignment horizontal="center"/>
    </xf>
    <xf numFmtId="0" fontId="0" fillId="3" borderId="13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7" fillId="3" borderId="13" xfId="0" applyFont="1" applyFill="1" applyBorder="1"/>
    <xf numFmtId="0" fontId="7" fillId="3" borderId="14" xfId="0" applyFont="1" applyFill="1" applyBorder="1"/>
    <xf numFmtId="0" fontId="7" fillId="3" borderId="15" xfId="0" applyFont="1" applyFill="1" applyBorder="1"/>
    <xf numFmtId="0" fontId="0" fillId="4" borderId="2" xfId="0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0" xfId="0" applyBorder="1" applyAlignment="1" applyProtection="1">
      <alignment horizontal="center" vertical="center"/>
      <protection hidden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fsdl.fr/contac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219074</xdr:colOff>
      <xdr:row>19</xdr:row>
      <xdr:rowOff>164291</xdr:rowOff>
    </xdr:from>
    <xdr:to>
      <xdr:col>2</xdr:col>
      <xdr:colOff>2578129</xdr:colOff>
      <xdr:row>26</xdr:row>
      <xdr:rowOff>123249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29FD5-0A49-4040-A696-1C0F118B6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4" y="4164791"/>
          <a:ext cx="2359055" cy="1311508"/>
        </a:xfrm>
        <a:prstGeom prst="rect">
          <a:avLst/>
        </a:prstGeom>
      </xdr:spPr>
    </xdr:pic>
    <xdr:clientData/>
  </xdr:twoCellAnchor>
  <xdr:twoCellAnchor editAs="oneCell">
    <xdr:from>
      <xdr:col>1</xdr:col>
      <xdr:colOff>485969</xdr:colOff>
      <xdr:row>53</xdr:row>
      <xdr:rowOff>48596</xdr:rowOff>
    </xdr:from>
    <xdr:to>
      <xdr:col>2</xdr:col>
      <xdr:colOff>101720</xdr:colOff>
      <xdr:row>63</xdr:row>
      <xdr:rowOff>153184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424C7B-1AB2-4206-8DF9-020AC97EF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869" y="10754696"/>
          <a:ext cx="3654351" cy="2009588"/>
        </a:xfrm>
        <a:prstGeom prst="rect">
          <a:avLst/>
        </a:prstGeom>
      </xdr:spPr>
    </xdr:pic>
    <xdr:clientData/>
  </xdr:twoCellAnchor>
  <xdr:twoCellAnchor>
    <xdr:from>
      <xdr:col>7</xdr:col>
      <xdr:colOff>1152524</xdr:colOff>
      <xdr:row>4</xdr:row>
      <xdr:rowOff>50347</xdr:rowOff>
    </xdr:from>
    <xdr:to>
      <xdr:col>17</xdr:col>
      <xdr:colOff>297996</xdr:colOff>
      <xdr:row>44</xdr:row>
      <xdr:rowOff>183697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D8539C0-F679-401D-8C97-608F796137E6}"/>
            </a:ext>
          </a:extLst>
        </xdr:cNvPr>
        <xdr:cNvSpPr/>
      </xdr:nvSpPr>
      <xdr:spPr>
        <a:xfrm>
          <a:off x="16950417" y="880383"/>
          <a:ext cx="21420365" cy="812074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88FCA-EB48-4F38-B4E7-92B21567B0C7}">
  <dimension ref="B2:R62"/>
  <sheetViews>
    <sheetView showGridLines="0" tabSelected="1" zoomScale="89" zoomScaleNormal="89" workbookViewId="0">
      <selection activeCell="C57" sqref="C57"/>
    </sheetView>
  </sheetViews>
  <sheetFormatPr baseColWidth="10" defaultRowHeight="14.25"/>
  <cols>
    <col min="1" max="1" width="5.1328125" customWidth="1"/>
    <col min="2" max="2" width="60.59765625" bestFit="1" customWidth="1"/>
    <col min="3" max="3" width="88.86328125" customWidth="1"/>
    <col min="4" max="4" width="11.86328125" bestFit="1" customWidth="1"/>
    <col min="5" max="5" width="18.59765625" customWidth="1"/>
    <col min="6" max="6" width="34.265625" customWidth="1"/>
    <col min="7" max="7" width="17.73046875" customWidth="1"/>
    <col min="8" max="8" width="25.73046875" customWidth="1"/>
    <col min="9" max="9" width="23.86328125" customWidth="1"/>
    <col min="10" max="18" width="23.86328125" style="2" customWidth="1"/>
    <col min="19" max="19" width="23.86328125" customWidth="1"/>
    <col min="20" max="26" width="25.73046875" customWidth="1"/>
  </cols>
  <sheetData>
    <row r="2" spans="2:18" ht="15.4">
      <c r="B2" s="1" t="s">
        <v>0</v>
      </c>
    </row>
    <row r="3" spans="2:18" ht="18">
      <c r="B3" s="3" t="s">
        <v>1</v>
      </c>
    </row>
    <row r="4" spans="2:18">
      <c r="G4" s="4"/>
    </row>
    <row r="5" spans="2:18">
      <c r="B5" s="5" t="s">
        <v>2</v>
      </c>
      <c r="C5" s="6" t="s">
        <v>3</v>
      </c>
      <c r="D5" s="7"/>
    </row>
    <row r="6" spans="2:18" ht="14.65" thickBot="1">
      <c r="B6" s="8"/>
      <c r="C6" s="4"/>
      <c r="D6" s="9"/>
      <c r="E6" s="9"/>
      <c r="F6" s="9"/>
    </row>
    <row r="7" spans="2:18">
      <c r="B7" s="93" t="s">
        <v>4</v>
      </c>
      <c r="C7" s="10" t="s">
        <v>5</v>
      </c>
      <c r="D7" s="11"/>
      <c r="E7" s="9"/>
      <c r="F7" s="9"/>
    </row>
    <row r="8" spans="2:18" ht="14.65" thickBot="1">
      <c r="B8" s="94"/>
      <c r="C8" s="12" t="s">
        <v>6</v>
      </c>
      <c r="D8" s="13"/>
      <c r="E8" s="9"/>
      <c r="F8" s="9"/>
    </row>
    <row r="9" spans="2:18" ht="36" customHeight="1">
      <c r="B9" s="93" t="s">
        <v>7</v>
      </c>
      <c r="C9" s="10" t="s">
        <v>8</v>
      </c>
      <c r="D9" s="14"/>
      <c r="E9" s="9"/>
      <c r="F9" s="9"/>
    </row>
    <row r="10" spans="2:18" ht="14.65" thickBot="1">
      <c r="B10" s="94"/>
      <c r="C10" s="12" t="s">
        <v>9</v>
      </c>
      <c r="D10" s="15"/>
      <c r="E10" s="9"/>
      <c r="F10" s="9"/>
    </row>
    <row r="11" spans="2:18">
      <c r="B11" s="5"/>
      <c r="D11" s="9"/>
      <c r="E11" s="9"/>
      <c r="F11" s="9"/>
    </row>
    <row r="12" spans="2:18">
      <c r="B12" s="5"/>
      <c r="C12" s="16" t="s">
        <v>10</v>
      </c>
      <c r="D12" s="17"/>
      <c r="E12" s="9"/>
      <c r="F12" s="9"/>
    </row>
    <row r="13" spans="2:18" s="4" customFormat="1" ht="14.65" thickBot="1">
      <c r="B13" s="8"/>
      <c r="C13" s="18"/>
      <c r="E13" s="9"/>
      <c r="F13" s="9"/>
      <c r="J13" s="19"/>
      <c r="K13" s="19"/>
      <c r="L13" s="19"/>
      <c r="M13" s="19"/>
      <c r="N13" s="19"/>
      <c r="O13" s="19"/>
      <c r="P13" s="19"/>
      <c r="Q13" s="19"/>
      <c r="R13" s="19"/>
    </row>
    <row r="14" spans="2:18" ht="15" customHeight="1">
      <c r="B14" s="95" t="s">
        <v>55</v>
      </c>
      <c r="C14" s="87" t="s">
        <v>11</v>
      </c>
      <c r="D14" s="20"/>
      <c r="F14" s="9"/>
    </row>
    <row r="15" spans="2:18" ht="15" customHeight="1">
      <c r="B15" s="96"/>
      <c r="C15" s="81" t="s">
        <v>12</v>
      </c>
      <c r="D15" s="21"/>
      <c r="F15" s="9"/>
    </row>
    <row r="16" spans="2:18">
      <c r="B16" s="97"/>
      <c r="C16" s="22" t="s">
        <v>13</v>
      </c>
      <c r="D16" s="23"/>
      <c r="E16" s="9"/>
      <c r="F16" s="9"/>
    </row>
    <row r="17" spans="2:17">
      <c r="B17" s="97"/>
      <c r="C17" s="22" t="s">
        <v>14</v>
      </c>
      <c r="D17" s="23"/>
      <c r="E17" s="9"/>
      <c r="F17" s="9"/>
    </row>
    <row r="18" spans="2:17" ht="14.65" thickBot="1">
      <c r="B18" s="98"/>
      <c r="C18" s="24" t="s">
        <v>15</v>
      </c>
      <c r="D18" s="25">
        <f>D14+D15+D16+D17</f>
        <v>0</v>
      </c>
      <c r="E18" s="9"/>
      <c r="F18" s="9"/>
    </row>
    <row r="19" spans="2:17" ht="14.65" thickBot="1">
      <c r="C19" s="26"/>
    </row>
    <row r="20" spans="2:17" ht="15" customHeight="1">
      <c r="B20" s="5" t="s">
        <v>16</v>
      </c>
      <c r="K20" s="27" t="s">
        <v>17</v>
      </c>
      <c r="L20" s="28"/>
      <c r="M20" s="10" t="s">
        <v>18</v>
      </c>
      <c r="N20" s="29" t="s">
        <v>19</v>
      </c>
    </row>
    <row r="21" spans="2:17">
      <c r="I21" s="30"/>
      <c r="K21" s="31">
        <f>3.5/12</f>
        <v>0.29166666666666669</v>
      </c>
      <c r="L21" s="31"/>
      <c r="M21" s="32">
        <f>D7*K21</f>
        <v>0</v>
      </c>
      <c r="N21" s="33">
        <f>D8*K21</f>
        <v>0</v>
      </c>
    </row>
    <row r="22" spans="2:17" ht="14.25" customHeight="1">
      <c r="B22" s="34"/>
      <c r="C22" s="34" t="s">
        <v>20</v>
      </c>
      <c r="D22" s="35"/>
    </row>
    <row r="23" spans="2:17" ht="15" customHeight="1">
      <c r="B23" s="36"/>
      <c r="C23" s="36" t="s">
        <v>21</v>
      </c>
      <c r="D23" s="35"/>
      <c r="K23" s="99" t="s">
        <v>22</v>
      </c>
      <c r="L23" s="100"/>
      <c r="M23" s="101"/>
      <c r="N23" s="37">
        <v>8650</v>
      </c>
      <c r="O23" s="37"/>
      <c r="P23" s="38" t="s">
        <v>23</v>
      </c>
      <c r="Q23" s="33">
        <f>3.5*N23</f>
        <v>30275</v>
      </c>
    </row>
    <row r="24" spans="2:17" ht="15" customHeight="1">
      <c r="C24" s="34" t="s">
        <v>24</v>
      </c>
      <c r="D24" s="35"/>
      <c r="K24"/>
      <c r="L24"/>
      <c r="M24"/>
      <c r="N24"/>
      <c r="O24"/>
      <c r="P24"/>
      <c r="Q24"/>
    </row>
    <row r="25" spans="2:17" ht="17.25" customHeight="1">
      <c r="C25" s="34" t="s">
        <v>25</v>
      </c>
      <c r="D25" s="35"/>
    </row>
    <row r="26" spans="2:17">
      <c r="B26" s="34"/>
      <c r="E26" s="39"/>
      <c r="I26" s="39"/>
      <c r="J26" s="40"/>
    </row>
    <row r="27" spans="2:17" ht="15" customHeight="1">
      <c r="B27" s="34"/>
      <c r="C27" s="34" t="s">
        <v>26</v>
      </c>
      <c r="D27" s="35"/>
      <c r="K27" s="41" t="s">
        <v>27</v>
      </c>
      <c r="L27" s="42">
        <v>0.1429</v>
      </c>
      <c r="M27" s="43">
        <v>0.28570000000000001</v>
      </c>
      <c r="N27" s="43">
        <f>1/3.5</f>
        <v>0.2857142857142857</v>
      </c>
      <c r="O27" s="43">
        <f>1/3.5</f>
        <v>0.2857142857142857</v>
      </c>
      <c r="P27" s="44">
        <f>L27+M27+N27+O27</f>
        <v>1.0000285714285715</v>
      </c>
      <c r="Q27" s="45"/>
    </row>
    <row r="28" spans="2:17" ht="14.25" customHeight="1">
      <c r="K28" s="46" t="b">
        <v>1</v>
      </c>
      <c r="L28" s="46" t="s">
        <v>28</v>
      </c>
      <c r="M28" s="41" t="s">
        <v>29</v>
      </c>
      <c r="N28" s="41" t="s">
        <v>30</v>
      </c>
      <c r="O28" s="41" t="s">
        <v>31</v>
      </c>
      <c r="Q28" s="45"/>
    </row>
    <row r="29" spans="2:17">
      <c r="B29" s="5" t="s">
        <v>32</v>
      </c>
      <c r="K29" s="47">
        <v>2019</v>
      </c>
      <c r="L29" s="48">
        <f>L27*M21</f>
        <v>0</v>
      </c>
      <c r="M29" s="48">
        <f>M27*N21</f>
        <v>0</v>
      </c>
      <c r="N29" s="48">
        <f>N27*N21</f>
        <v>0</v>
      </c>
      <c r="O29" s="48">
        <f>O27*N21</f>
        <v>0</v>
      </c>
      <c r="P29" s="49">
        <f>L29+M29+N29+O29</f>
        <v>0</v>
      </c>
    </row>
    <row r="30" spans="2:17">
      <c r="K30" s="47">
        <v>2020</v>
      </c>
      <c r="L30" s="50">
        <f>IF($K$28=TRUE,ROUNDUP($D$10*L35,0),0)</f>
        <v>0</v>
      </c>
      <c r="M30" s="50">
        <f>IF($K$28=TRUE,ROUNDUP($D$10*M35,0),0)</f>
        <v>0</v>
      </c>
      <c r="N30" s="50">
        <f>IF($K$28=TRUE,ROUNDUP($D$10*N35,0),0)</f>
        <v>0</v>
      </c>
      <c r="O30" s="50">
        <f>IF($K$28=TRUE,D10-(M30+N30),0)</f>
        <v>0</v>
      </c>
      <c r="P30" s="49">
        <f>L30+M30+N30+O30</f>
        <v>0</v>
      </c>
    </row>
    <row r="31" spans="2:17" ht="15.75">
      <c r="B31" s="84" t="s">
        <v>58</v>
      </c>
      <c r="C31" s="85"/>
      <c r="D31" s="86"/>
      <c r="I31" s="39"/>
      <c r="K31" s="38" t="s">
        <v>33</v>
      </c>
      <c r="L31" s="38">
        <v>4325</v>
      </c>
      <c r="M31" s="33">
        <v>8650</v>
      </c>
      <c r="N31" s="33">
        <f>N23</f>
        <v>8650</v>
      </c>
      <c r="O31" s="33">
        <f>N23</f>
        <v>8650</v>
      </c>
      <c r="P31" s="49">
        <f>L31+M31+N31+O31</f>
        <v>30275</v>
      </c>
      <c r="Q31" s="51"/>
    </row>
    <row r="32" spans="2:17">
      <c r="B32" s="52"/>
      <c r="C32" s="34" t="s">
        <v>34</v>
      </c>
      <c r="D32" s="39">
        <f>M21+MIN(N21,P31)</f>
        <v>0</v>
      </c>
      <c r="I32" s="39"/>
      <c r="K32" s="102" t="s">
        <v>35</v>
      </c>
      <c r="L32" s="41"/>
      <c r="M32" s="53">
        <v>0.05</v>
      </c>
      <c r="N32" s="53">
        <v>0.6</v>
      </c>
      <c r="O32" s="53">
        <v>1.32</v>
      </c>
      <c r="P32" s="54">
        <f>L32+M32+N32+O32</f>
        <v>1.9700000000000002</v>
      </c>
    </row>
    <row r="33" spans="2:18">
      <c r="B33" s="52"/>
      <c r="C33" s="34" t="s">
        <v>36</v>
      </c>
      <c r="D33" s="39">
        <f>IF(D10&gt;0,D9+MIN(D10,P31),D9)</f>
        <v>0</v>
      </c>
      <c r="I33" s="39"/>
      <c r="K33" s="102"/>
      <c r="L33" s="41"/>
      <c r="M33" s="42">
        <f>M32/$P$32</f>
        <v>2.5380710659898477E-2</v>
      </c>
      <c r="N33" s="42">
        <f>N32/$P$32</f>
        <v>0.3045685279187817</v>
      </c>
      <c r="O33" s="42">
        <f>O32/$P$32</f>
        <v>0.67005076142131981</v>
      </c>
      <c r="P33" s="54">
        <f>L33+M33+N33+O33</f>
        <v>1</v>
      </c>
    </row>
    <row r="34" spans="2:18">
      <c r="B34" s="52"/>
      <c r="C34" s="55" t="s">
        <v>37</v>
      </c>
      <c r="D34" s="56">
        <f>IFERROR(D33/D32,0)</f>
        <v>0</v>
      </c>
      <c r="I34" s="39"/>
      <c r="K34" s="41" t="s">
        <v>38</v>
      </c>
      <c r="L34" s="41">
        <v>0.5</v>
      </c>
      <c r="M34" s="57">
        <v>1</v>
      </c>
      <c r="N34" s="57">
        <v>1</v>
      </c>
      <c r="O34" s="57">
        <f>30/30</f>
        <v>1</v>
      </c>
      <c r="P34"/>
    </row>
    <row r="35" spans="2:18">
      <c r="B35" s="52"/>
      <c r="C35" s="34" t="s">
        <v>59</v>
      </c>
      <c r="D35" s="56">
        <f>IF(D34&lt;0.3,$N$43,IF(D34&gt;=0.6,$N$41,$N$42))</f>
        <v>0.43099999999999999</v>
      </c>
      <c r="K35" s="41" t="s">
        <v>39</v>
      </c>
      <c r="L35" s="41"/>
      <c r="M35" s="44">
        <f>M33*M34</f>
        <v>2.5380710659898477E-2</v>
      </c>
      <c r="N35" s="44">
        <f>N33*N34</f>
        <v>0.3045685279187817</v>
      </c>
      <c r="O35" s="44">
        <f>O33*O34</f>
        <v>0.67005076142131981</v>
      </c>
      <c r="P35"/>
      <c r="Q35" s="58"/>
    </row>
    <row r="36" spans="2:18">
      <c r="B36" s="59"/>
      <c r="C36" s="60" t="s">
        <v>40</v>
      </c>
      <c r="D36" s="61">
        <f>IF(AND(D32&gt;0,D33&gt;0),(D32-D33)*D35,0)</f>
        <v>0</v>
      </c>
      <c r="E36" s="34"/>
      <c r="G36" s="62"/>
      <c r="H36" s="63"/>
    </row>
    <row r="37" spans="2:18" ht="15" customHeight="1">
      <c r="B37" s="52"/>
      <c r="C37" s="34" t="s">
        <v>56</v>
      </c>
      <c r="D37" s="64">
        <f>D22+D23+D24+D25</f>
        <v>0</v>
      </c>
      <c r="E37" s="34"/>
      <c r="G37" s="62"/>
      <c r="H37" s="63"/>
      <c r="J37" s="91" t="s">
        <v>41</v>
      </c>
      <c r="K37" s="65">
        <v>2019</v>
      </c>
      <c r="L37" s="33">
        <f>MIN(L29,L31)</f>
        <v>0</v>
      </c>
      <c r="M37" s="33">
        <f>MIN(M29,M31)</f>
        <v>0</v>
      </c>
      <c r="N37" s="33">
        <f>MIN(N29,N31)</f>
        <v>0</v>
      </c>
      <c r="O37" s="33">
        <f>MIN(O29,O31)</f>
        <v>0</v>
      </c>
      <c r="P37" s="33">
        <f>L37+M37+N37+O37</f>
        <v>0</v>
      </c>
    </row>
    <row r="38" spans="2:18">
      <c r="B38" s="82" t="s">
        <v>42</v>
      </c>
      <c r="C38" s="83"/>
      <c r="D38" s="67">
        <f>D36-D37</f>
        <v>0</v>
      </c>
      <c r="E38" s="34"/>
      <c r="G38" s="62"/>
      <c r="H38" s="63"/>
      <c r="J38" s="92"/>
      <c r="K38" s="65">
        <v>2020</v>
      </c>
      <c r="L38" s="33">
        <f>MIN(D14,L31)</f>
        <v>4325</v>
      </c>
      <c r="M38" s="33">
        <f>MIN(D15,M31)</f>
        <v>8650</v>
      </c>
      <c r="N38" s="33">
        <f>MIN(D16,N31)</f>
        <v>8650</v>
      </c>
      <c r="O38" s="33">
        <f>MIN(D17,O31)</f>
        <v>8650</v>
      </c>
      <c r="P38" s="33">
        <f>L38+M38+N38+O38</f>
        <v>30275</v>
      </c>
    </row>
    <row r="39" spans="2:18">
      <c r="B39" s="68"/>
      <c r="C39" s="34" t="str">
        <f>IF(D39&gt;0, "Montant à percevoir", "Montant à rendre")</f>
        <v>Montant à rendre</v>
      </c>
      <c r="D39" s="69">
        <f>D38-D27</f>
        <v>0</v>
      </c>
      <c r="G39" s="62"/>
      <c r="H39" s="63"/>
      <c r="J39"/>
      <c r="K39"/>
      <c r="L39"/>
      <c r="M39"/>
      <c r="N39"/>
      <c r="O39"/>
      <c r="P39"/>
      <c r="Q39"/>
      <c r="R39"/>
    </row>
    <row r="40" spans="2:18">
      <c r="B40" s="68"/>
      <c r="J40"/>
      <c r="K40"/>
      <c r="L40"/>
      <c r="M40"/>
      <c r="N40"/>
      <c r="O40"/>
      <c r="P40"/>
      <c r="Q40"/>
      <c r="R40"/>
    </row>
    <row r="41" spans="2:18">
      <c r="B41" s="88" t="s">
        <v>43</v>
      </c>
      <c r="C41" s="89"/>
      <c r="D41" s="90"/>
      <c r="J41"/>
      <c r="K41" s="70" t="s">
        <v>44</v>
      </c>
      <c r="L41" s="70"/>
      <c r="M41" s="71" t="s">
        <v>45</v>
      </c>
      <c r="N41" s="72">
        <v>0.47600000000000003</v>
      </c>
      <c r="O41"/>
      <c r="P41"/>
      <c r="Q41"/>
      <c r="R41"/>
    </row>
    <row r="42" spans="2:18">
      <c r="B42" s="52"/>
      <c r="C42" s="34" t="s">
        <v>34</v>
      </c>
      <c r="D42" s="39">
        <f>M21+P37</f>
        <v>0</v>
      </c>
      <c r="J42"/>
      <c r="K42" s="47"/>
      <c r="L42" s="47"/>
      <c r="M42" s="71" t="s">
        <v>46</v>
      </c>
      <c r="N42" s="72">
        <v>0.44600000000000001</v>
      </c>
      <c r="O42"/>
      <c r="P42"/>
      <c r="Q42"/>
      <c r="R42"/>
    </row>
    <row r="43" spans="2:18">
      <c r="B43" s="52"/>
      <c r="C43" s="34" t="s">
        <v>36</v>
      </c>
      <c r="D43" s="39">
        <f>D9+P38</f>
        <v>30275</v>
      </c>
      <c r="J43"/>
      <c r="K43" s="47"/>
      <c r="L43" s="47"/>
      <c r="M43" s="71" t="s">
        <v>47</v>
      </c>
      <c r="N43" s="72">
        <v>0.43099999999999999</v>
      </c>
      <c r="O43"/>
      <c r="P43"/>
      <c r="Q43"/>
      <c r="R43"/>
    </row>
    <row r="44" spans="2:18">
      <c r="B44" s="52"/>
      <c r="C44" s="55" t="s">
        <v>37</v>
      </c>
      <c r="D44" s="56">
        <f>IFERROR(D43/D42,0)</f>
        <v>0</v>
      </c>
      <c r="K44" s="26"/>
      <c r="L44" s="26"/>
      <c r="M44"/>
      <c r="N44" s="39"/>
      <c r="O44" s="39"/>
      <c r="P44" s="39"/>
      <c r="Q44" s="39"/>
      <c r="R44" s="39"/>
    </row>
    <row r="45" spans="2:18">
      <c r="B45" s="52"/>
      <c r="C45" s="34" t="s">
        <v>59</v>
      </c>
      <c r="D45" s="56">
        <f>IF(D44&lt;0.3,$N$43,IF(D44&gt;=0.6,$N$41,$N$42))</f>
        <v>0.43099999999999999</v>
      </c>
      <c r="E45" s="39"/>
      <c r="J45"/>
    </row>
    <row r="46" spans="2:18">
      <c r="B46" s="59"/>
      <c r="C46" s="60" t="s">
        <v>40</v>
      </c>
      <c r="D46" s="61">
        <f>IF(AND(D42&gt;0,D43&gt;0),(D42-D43)*D45,0)</f>
        <v>0</v>
      </c>
      <c r="E46" s="39"/>
      <c r="J46"/>
    </row>
    <row r="47" spans="2:18">
      <c r="B47" s="52"/>
      <c r="C47" s="34" t="s">
        <v>57</v>
      </c>
      <c r="D47" s="64">
        <f>D22+D23+D24+D25</f>
        <v>0</v>
      </c>
      <c r="E47" s="56"/>
      <c r="J47"/>
    </row>
    <row r="48" spans="2:18">
      <c r="B48" s="88"/>
      <c r="C48" s="66" t="s">
        <v>42</v>
      </c>
      <c r="D48" s="73">
        <f>D46-D47</f>
        <v>0</v>
      </c>
      <c r="E48" s="56"/>
      <c r="J48"/>
    </row>
    <row r="49" spans="2:10">
      <c r="C49" s="34" t="str">
        <f>IF(D49&gt;0, "Montant à percevoir", "Montant à rendre")</f>
        <v>Montant à rendre</v>
      </c>
      <c r="D49" s="69">
        <f>D48-D27</f>
        <v>0</v>
      </c>
      <c r="J49"/>
    </row>
    <row r="50" spans="2:10" ht="14.65" thickBot="1">
      <c r="B50" s="5" t="s">
        <v>48</v>
      </c>
      <c r="E50" s="64"/>
      <c r="J50"/>
    </row>
    <row r="51" spans="2:10">
      <c r="C51" s="74" t="s">
        <v>49</v>
      </c>
      <c r="D51" s="75">
        <f>D46-D36</f>
        <v>0</v>
      </c>
      <c r="J51"/>
    </row>
    <row r="52" spans="2:10" ht="14.65" thickBot="1">
      <c r="C52" s="76"/>
      <c r="D52" s="77">
        <f>IFERROR(D51/D36,0)</f>
        <v>0</v>
      </c>
      <c r="J52"/>
    </row>
    <row r="53" spans="2:10">
      <c r="J53"/>
    </row>
    <row r="54" spans="2:10">
      <c r="B54" s="78"/>
      <c r="C54" s="78"/>
      <c r="J54"/>
    </row>
    <row r="55" spans="2:10">
      <c r="B55" s="79"/>
      <c r="C55" s="79"/>
      <c r="J55"/>
    </row>
    <row r="56" spans="2:10" ht="15.4">
      <c r="B56" s="79"/>
      <c r="C56" s="80" t="s">
        <v>50</v>
      </c>
      <c r="J56"/>
    </row>
    <row r="57" spans="2:10" ht="15.4">
      <c r="B57" s="79"/>
      <c r="C57" s="80" t="s">
        <v>51</v>
      </c>
      <c r="J57"/>
    </row>
    <row r="58" spans="2:10" ht="15.4">
      <c r="B58" s="79"/>
      <c r="C58" s="80" t="s">
        <v>52</v>
      </c>
      <c r="J58"/>
    </row>
    <row r="59" spans="2:10">
      <c r="B59" s="79"/>
      <c r="C59" s="79"/>
      <c r="J59"/>
    </row>
    <row r="60" spans="2:10">
      <c r="B60" s="79"/>
      <c r="C60" s="79" t="s">
        <v>53</v>
      </c>
      <c r="J60"/>
    </row>
    <row r="61" spans="2:10">
      <c r="B61" s="79"/>
      <c r="C61" s="79" t="s">
        <v>54</v>
      </c>
      <c r="J61"/>
    </row>
    <row r="62" spans="2:10">
      <c r="B62" s="78"/>
      <c r="C62" s="78"/>
    </row>
  </sheetData>
  <sheetProtection algorithmName="SHA-512" hashValue="ufrGyISMF6RsObx0PACxCs1W0kwfYhhc2Phit1CrnqnlXT1X6owgFJaIsufTtEh+XtOp5VraDxDsU37AfsQAxA==" saltValue="KI2vxTFRou4gV/fg54IaXQ==" spinCount="100000" sheet="1" objects="1" scenarios="1"/>
  <mergeCells count="6">
    <mergeCell ref="J37:J38"/>
    <mergeCell ref="B7:B8"/>
    <mergeCell ref="B9:B10"/>
    <mergeCell ref="B14:B18"/>
    <mergeCell ref="K23:M23"/>
    <mergeCell ref="K32:K3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FSDL</dc:creator>
  <cp:lastModifiedBy>Nicolas ARTERO</cp:lastModifiedBy>
  <dcterms:created xsi:type="dcterms:W3CDTF">2021-09-01T11:49:14Z</dcterms:created>
  <dcterms:modified xsi:type="dcterms:W3CDTF">2021-09-19T22:22:53Z</dcterms:modified>
</cp:coreProperties>
</file>